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T:\0 SERVEIS GENERALS\000 SERVEIS ANY 2026\CE000301_DIÀLISI PERITONEAL\"/>
    </mc:Choice>
  </mc:AlternateContent>
  <bookViews>
    <workbookView xWindow="-120" yWindow="-120" windowWidth="29040" windowHeight="15840"/>
  </bookViews>
  <sheets>
    <sheet name="FRESENIUS" sheetId="1" r:id="rId1"/>
    <sheet name="VANTIVE" sheetId="7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7" l="1"/>
  <c r="I19" i="7"/>
  <c r="I19" i="1"/>
  <c r="I18" i="1"/>
  <c r="V19" i="7" l="1"/>
  <c r="U20" i="7"/>
  <c r="U19" i="7"/>
  <c r="Q12" i="7"/>
  <c r="Q11" i="7"/>
  <c r="Q11" i="1"/>
  <c r="Q10" i="1"/>
  <c r="T11" i="7" l="1"/>
  <c r="R11" i="7"/>
  <c r="L21" i="7"/>
  <c r="M21" i="7"/>
  <c r="N21" i="7"/>
  <c r="O21" i="7"/>
  <c r="P21" i="7"/>
  <c r="Q21" i="7"/>
  <c r="R21" i="7"/>
  <c r="S21" i="7"/>
  <c r="T21" i="7"/>
  <c r="U21" i="7"/>
  <c r="K21" i="7"/>
  <c r="L13" i="7"/>
  <c r="M13" i="7"/>
  <c r="N13" i="7"/>
  <c r="O13" i="7"/>
  <c r="P13" i="7"/>
  <c r="Q13" i="7"/>
  <c r="K13" i="7"/>
  <c r="J20" i="7"/>
  <c r="J19" i="7"/>
  <c r="J12" i="7"/>
  <c r="J11" i="7"/>
  <c r="J19" i="1"/>
  <c r="J18" i="1"/>
  <c r="J11" i="1"/>
  <c r="J10" i="1"/>
  <c r="U19" i="1"/>
  <c r="U18" i="1"/>
  <c r="L20" i="1"/>
  <c r="M20" i="1"/>
  <c r="N20" i="1"/>
  <c r="O20" i="1"/>
  <c r="P20" i="1"/>
  <c r="Q20" i="1"/>
  <c r="R20" i="1"/>
  <c r="S20" i="1"/>
  <c r="T20" i="1"/>
  <c r="K20" i="1"/>
  <c r="L12" i="1"/>
  <c r="M12" i="1"/>
  <c r="N12" i="1"/>
  <c r="O12" i="1"/>
  <c r="P12" i="1"/>
  <c r="Q12" i="1" l="1"/>
  <c r="U20" i="1"/>
  <c r="H11" i="1" l="1"/>
  <c r="T11" i="1"/>
  <c r="Y20" i="7"/>
  <c r="H20" i="7"/>
  <c r="Y19" i="7"/>
  <c r="H19" i="7"/>
  <c r="T12" i="7"/>
  <c r="H12" i="7"/>
  <c r="U11" i="7"/>
  <c r="H11" i="7"/>
  <c r="H19" i="1"/>
  <c r="H18" i="1"/>
  <c r="H10" i="1"/>
  <c r="S11" i="1" l="1"/>
  <c r="R11" i="1"/>
  <c r="U11" i="1"/>
  <c r="X20" i="7"/>
  <c r="S11" i="7"/>
  <c r="V20" i="7"/>
  <c r="U12" i="7"/>
  <c r="U13" i="7" s="1"/>
  <c r="W20" i="7"/>
  <c r="R12" i="7"/>
  <c r="W19" i="7"/>
  <c r="S12" i="7"/>
  <c r="X19" i="7"/>
  <c r="W21" i="7" l="1"/>
  <c r="Y21" i="7"/>
  <c r="X21" i="7"/>
  <c r="X18" i="1"/>
  <c r="Y18" i="1"/>
  <c r="Y19" i="1"/>
  <c r="X19" i="1"/>
  <c r="V21" i="7"/>
  <c r="T13" i="7"/>
  <c r="S13" i="7"/>
  <c r="R13" i="7"/>
  <c r="V18" i="1"/>
  <c r="W18" i="1"/>
  <c r="V19" i="1"/>
  <c r="W19" i="1"/>
  <c r="X20" i="1" l="1"/>
  <c r="Y20" i="1"/>
  <c r="T10" i="1"/>
  <c r="U10" i="1"/>
  <c r="W20" i="1"/>
  <c r="V20" i="1"/>
  <c r="R10" i="1"/>
  <c r="S10" i="1"/>
  <c r="U12" i="1" l="1"/>
  <c r="T12" i="1"/>
  <c r="R12" i="1"/>
  <c r="S12" i="1"/>
</calcChain>
</file>

<file path=xl/sharedStrings.xml><?xml version="1.0" encoding="utf-8"?>
<sst xmlns="http://schemas.openxmlformats.org/spreadsheetml/2006/main" count="134" uniqueCount="43">
  <si>
    <t>sessions anuals</t>
  </si>
  <si>
    <t>Lot</t>
  </si>
  <si>
    <t>Codi agrupador</t>
  </si>
  <si>
    <t>Descripció</t>
  </si>
  <si>
    <t>HUVH</t>
  </si>
  <si>
    <t>HUB</t>
  </si>
  <si>
    <t>HUGT</t>
  </si>
  <si>
    <t>HUDT</t>
  </si>
  <si>
    <t>HUJ23</t>
  </si>
  <si>
    <t>HUAV</t>
  </si>
  <si>
    <t>TOTAL</t>
  </si>
  <si>
    <t xml:space="preserve">Diàlisi peritoneal ambulatòria continua (DPCA) </t>
  </si>
  <si>
    <t>Diàlisi peritoneal ambulatòria continua (DPCA)  VANTIVE</t>
  </si>
  <si>
    <t>Diàlisi peritoneal ambulatòria continua (DPCA) FRESENIUS</t>
  </si>
  <si>
    <t>Diàlisi peritoneal ambulatòria amb cicladora (DPA)</t>
  </si>
  <si>
    <t>Diàlisi peritoneal ambulatòria amb cicladora (DPA) VANTIVE</t>
  </si>
  <si>
    <t>Diàlisi peritoneal ambulatòria amb cicladora (DPA) FRESENIUS</t>
  </si>
  <si>
    <t>HCB</t>
  </si>
  <si>
    <t>CHVIC</t>
  </si>
  <si>
    <t>CPMS</t>
  </si>
  <si>
    <t>CSA</t>
  </si>
  <si>
    <t>CSI</t>
  </si>
  <si>
    <t>CSPT</t>
  </si>
  <si>
    <t>CST</t>
  </si>
  <si>
    <t>ALTH</t>
  </si>
  <si>
    <t>CSAPG</t>
  </si>
  <si>
    <t>FSE</t>
  </si>
  <si>
    <t>65% al 4% IVA  30% AL 10% IVA   5% AL 21% IVA</t>
  </si>
  <si>
    <t>SENSE IVA</t>
  </si>
  <si>
    <t>AMB IVA</t>
  </si>
  <si>
    <t>ICS</t>
  </si>
  <si>
    <t>CSC</t>
  </si>
  <si>
    <t>Centre</t>
  </si>
  <si>
    <t>Descripció Codi agrupador</t>
  </si>
  <si>
    <t>PREU MÀXIM SENSE IVA</t>
  </si>
  <si>
    <t>PREU MÀXIM AMB IVA</t>
  </si>
  <si>
    <t>Oferta PREU S/iva</t>
  </si>
  <si>
    <t>Oferta PREU a/iva</t>
  </si>
  <si>
    <t>IMPORTS ANUALS MÀXIM</t>
  </si>
  <si>
    <t>IMPORTS OFERTA ANUAL</t>
  </si>
  <si>
    <t>IMPORTS ANUALS MÀXIMS</t>
  </si>
  <si>
    <t>OFERTA ECONÒMICA VANTIVE</t>
  </si>
  <si>
    <t>OFERTA ECONÒMICA FRESENIUS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</si>
</sst>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</numFmts>
  <fonts count="1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24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Protection="1"/>
    <xf numFmtId="164" fontId="5" fillId="0" borderId="7" xfId="1" applyNumberFormat="1" applyFont="1" applyFill="1" applyBorder="1" applyAlignment="1" applyProtection="1">
      <alignment horizontal="center" vertical="center"/>
    </xf>
    <xf numFmtId="44" fontId="5" fillId="2" borderId="1" xfId="2" applyFont="1" applyFill="1" applyBorder="1" applyAlignment="1" applyProtection="1">
      <alignment horizontal="center" vertical="center"/>
    </xf>
    <xf numFmtId="44" fontId="5" fillId="2" borderId="2" xfId="2" applyFont="1" applyFill="1" applyBorder="1" applyAlignment="1" applyProtection="1">
      <alignment horizontal="center" vertical="center"/>
    </xf>
    <xf numFmtId="164" fontId="0" fillId="0" borderId="0" xfId="0" applyNumberFormat="1" applyProtection="1"/>
    <xf numFmtId="44" fontId="0" fillId="0" borderId="0" xfId="0" applyNumberFormat="1" applyProtection="1"/>
    <xf numFmtId="0" fontId="2" fillId="0" borderId="0" xfId="0" applyFont="1" applyProtection="1"/>
    <xf numFmtId="44" fontId="6" fillId="7" borderId="23" xfId="2" applyFont="1" applyFill="1" applyBorder="1" applyAlignment="1" applyProtection="1">
      <alignment horizontal="left" vertical="center" wrapText="1"/>
    </xf>
    <xf numFmtId="164" fontId="5" fillId="0" borderId="8" xfId="1" applyNumberFormat="1" applyFont="1" applyFill="1" applyBorder="1" applyAlignment="1" applyProtection="1">
      <alignment horizontal="center" vertical="center"/>
    </xf>
    <xf numFmtId="164" fontId="5" fillId="0" borderId="16" xfId="1" applyNumberFormat="1" applyFont="1" applyFill="1" applyBorder="1" applyAlignment="1" applyProtection="1">
      <alignment horizontal="center" vertical="center"/>
    </xf>
    <xf numFmtId="44" fontId="5" fillId="2" borderId="0" xfId="2" applyFont="1" applyFill="1" applyBorder="1" applyAlignment="1" applyProtection="1">
      <alignment horizontal="center" vertical="center"/>
    </xf>
    <xf numFmtId="44" fontId="5" fillId="2" borderId="14" xfId="2" applyFont="1" applyFill="1" applyBorder="1" applyAlignment="1" applyProtection="1">
      <alignment horizontal="center" vertical="center"/>
    </xf>
    <xf numFmtId="44" fontId="5" fillId="3" borderId="0" xfId="2" applyFont="1" applyFill="1" applyBorder="1" applyAlignment="1" applyProtection="1">
      <alignment horizontal="center" vertical="center"/>
    </xf>
    <xf numFmtId="44" fontId="5" fillId="3" borderId="14" xfId="2" applyFont="1" applyFill="1" applyBorder="1" applyAlignment="1" applyProtection="1">
      <alignment horizontal="center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vertical="center" wrapText="1"/>
    </xf>
    <xf numFmtId="0" fontId="6" fillId="0" borderId="10" xfId="0" applyFont="1" applyBorder="1" applyAlignment="1" applyProtection="1">
      <alignment horizontal="left" vertical="center" wrapText="1"/>
    </xf>
    <xf numFmtId="0" fontId="6" fillId="0" borderId="12" xfId="0" applyFont="1" applyBorder="1" applyAlignment="1" applyProtection="1">
      <alignment horizontal="left" vertical="center" wrapText="1"/>
    </xf>
    <xf numFmtId="44" fontId="6" fillId="0" borderId="12" xfId="2" applyFont="1" applyBorder="1" applyAlignment="1" applyProtection="1">
      <alignment horizontal="left" vertical="center" wrapText="1"/>
    </xf>
    <xf numFmtId="164" fontId="5" fillId="0" borderId="15" xfId="1" applyNumberFormat="1" applyFont="1" applyFill="1" applyBorder="1" applyAlignment="1" applyProtection="1">
      <alignment horizontal="center" vertical="center"/>
    </xf>
    <xf numFmtId="164" fontId="5" fillId="0" borderId="6" xfId="1" applyNumberFormat="1" applyFont="1" applyFill="1" applyBorder="1" applyAlignment="1" applyProtection="1">
      <alignment horizontal="center" vertical="center"/>
    </xf>
    <xf numFmtId="164" fontId="5" fillId="0" borderId="17" xfId="1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7" fillId="0" borderId="0" xfId="0" applyFont="1" applyProtection="1"/>
    <xf numFmtId="0" fontId="8" fillId="0" borderId="0" xfId="0" applyFont="1" applyProtection="1"/>
    <xf numFmtId="0" fontId="5" fillId="0" borderId="3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 vertical="center" wrapText="1"/>
    </xf>
    <xf numFmtId="164" fontId="5" fillId="0" borderId="5" xfId="1" applyNumberFormat="1" applyFont="1" applyFill="1" applyBorder="1" applyAlignment="1" applyProtection="1">
      <alignment horizontal="center" wrapText="1"/>
    </xf>
    <xf numFmtId="164" fontId="5" fillId="0" borderId="21" xfId="1" applyNumberFormat="1" applyFont="1" applyFill="1" applyBorder="1" applyAlignment="1" applyProtection="1">
      <alignment horizontal="center" wrapText="1"/>
    </xf>
    <xf numFmtId="164" fontId="5" fillId="0" borderId="22" xfId="1" applyNumberFormat="1" applyFont="1" applyFill="1" applyBorder="1" applyAlignment="1" applyProtection="1">
      <alignment horizontal="center" wrapText="1"/>
    </xf>
    <xf numFmtId="0" fontId="5" fillId="2" borderId="12" xfId="0" applyFont="1" applyFill="1" applyBorder="1" applyAlignment="1" applyProtection="1">
      <alignment horizontal="center"/>
    </xf>
    <xf numFmtId="0" fontId="5" fillId="2" borderId="18" xfId="0" applyFont="1" applyFill="1" applyBorder="1" applyAlignment="1" applyProtection="1">
      <alignment horizontal="center"/>
    </xf>
    <xf numFmtId="0" fontId="5" fillId="3" borderId="19" xfId="0" applyFont="1" applyFill="1" applyBorder="1" applyAlignment="1" applyProtection="1">
      <alignment horizontal="center"/>
    </xf>
    <xf numFmtId="0" fontId="5" fillId="3" borderId="20" xfId="0" applyFont="1" applyFill="1" applyBorder="1" applyAlignment="1" applyProtection="1">
      <alignment horizontal="center"/>
    </xf>
    <xf numFmtId="164" fontId="5" fillId="0" borderId="9" xfId="1" applyNumberFormat="1" applyFont="1" applyFill="1" applyBorder="1" applyAlignment="1" applyProtection="1">
      <alignment horizontal="center" vertical="center"/>
    </xf>
    <xf numFmtId="44" fontId="5" fillId="2" borderId="8" xfId="2" applyFont="1" applyFill="1" applyBorder="1" applyAlignment="1" applyProtection="1">
      <alignment horizontal="center" vertical="center"/>
    </xf>
    <xf numFmtId="44" fontId="5" fillId="2" borderId="9" xfId="2" applyFont="1" applyFill="1" applyBorder="1" applyAlignment="1" applyProtection="1">
      <alignment horizontal="center" vertical="center"/>
    </xf>
    <xf numFmtId="2" fontId="5" fillId="0" borderId="0" xfId="0" applyNumberFormat="1" applyFont="1" applyAlignment="1" applyProtection="1">
      <alignment horizontal="center" vertical="center"/>
    </xf>
    <xf numFmtId="0" fontId="5" fillId="5" borderId="10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horizontal="left" vertical="center" wrapText="1"/>
    </xf>
    <xf numFmtId="44" fontId="6" fillId="0" borderId="4" xfId="2" applyFont="1" applyBorder="1" applyAlignment="1" applyProtection="1">
      <alignment horizontal="left" vertical="center" wrapText="1"/>
    </xf>
    <xf numFmtId="164" fontId="5" fillId="0" borderId="11" xfId="1" applyNumberFormat="1" applyFont="1" applyFill="1" applyBorder="1" applyAlignment="1" applyProtection="1">
      <alignment horizontal="center" vertical="center"/>
    </xf>
    <xf numFmtId="44" fontId="5" fillId="2" borderId="6" xfId="2" applyFont="1" applyFill="1" applyBorder="1" applyAlignment="1" applyProtection="1">
      <alignment horizontal="center" vertical="center"/>
    </xf>
    <xf numFmtId="44" fontId="5" fillId="2" borderId="11" xfId="2" applyFont="1" applyFill="1" applyBorder="1" applyAlignment="1" applyProtection="1">
      <alignment horizontal="center" vertical="center"/>
    </xf>
    <xf numFmtId="0" fontId="4" fillId="0" borderId="0" xfId="0" applyFont="1" applyProtection="1"/>
    <xf numFmtId="0" fontId="0" fillId="0" borderId="0" xfId="0" applyAlignment="1" applyProtection="1">
      <alignment horizontal="center"/>
    </xf>
    <xf numFmtId="0" fontId="5" fillId="0" borderId="17" xfId="0" applyFont="1" applyBorder="1" applyAlignment="1" applyProtection="1">
      <alignment horizontal="center" wrapText="1"/>
    </xf>
    <xf numFmtId="0" fontId="5" fillId="0" borderId="0" xfId="0" applyFont="1" applyAlignment="1" applyProtection="1">
      <alignment horizontal="center" wrapText="1"/>
    </xf>
    <xf numFmtId="0" fontId="5" fillId="2" borderId="24" xfId="0" applyFont="1" applyFill="1" applyBorder="1" applyAlignment="1" applyProtection="1">
      <alignment horizontal="center"/>
    </xf>
    <xf numFmtId="0" fontId="5" fillId="2" borderId="25" xfId="0" applyFont="1" applyFill="1" applyBorder="1" applyAlignment="1" applyProtection="1">
      <alignment horizontal="center"/>
    </xf>
    <xf numFmtId="164" fontId="5" fillId="0" borderId="1" xfId="1" applyNumberFormat="1" applyFont="1" applyBorder="1" applyAlignment="1" applyProtection="1">
      <alignment horizontal="center" vertical="center"/>
    </xf>
    <xf numFmtId="44" fontId="6" fillId="7" borderId="4" xfId="2" applyFont="1" applyFill="1" applyBorder="1" applyAlignment="1" applyProtection="1">
      <alignment horizontal="left" vertical="center" wrapText="1"/>
    </xf>
    <xf numFmtId="164" fontId="5" fillId="0" borderId="13" xfId="1" applyNumberFormat="1" applyFont="1" applyFill="1" applyBorder="1" applyAlignment="1" applyProtection="1">
      <alignment horizontal="center" vertical="center"/>
    </xf>
    <xf numFmtId="164" fontId="5" fillId="0" borderId="0" xfId="1" applyNumberFormat="1" applyFont="1" applyFill="1" applyBorder="1" applyAlignment="1" applyProtection="1">
      <alignment horizontal="center" vertical="center"/>
    </xf>
    <xf numFmtId="44" fontId="5" fillId="2" borderId="7" xfId="2" applyFont="1" applyFill="1" applyBorder="1" applyAlignment="1" applyProtection="1">
      <alignment horizontal="center" vertical="center"/>
    </xf>
    <xf numFmtId="164" fontId="5" fillId="0" borderId="15" xfId="1" applyNumberFormat="1" applyFont="1" applyBorder="1" applyAlignment="1" applyProtection="1">
      <alignment horizontal="center" vertical="center"/>
    </xf>
    <xf numFmtId="164" fontId="5" fillId="0" borderId="6" xfId="1" applyNumberFormat="1" applyFont="1" applyBorder="1" applyAlignment="1" applyProtection="1">
      <alignment horizontal="center" vertical="center"/>
    </xf>
    <xf numFmtId="164" fontId="5" fillId="0" borderId="1" xfId="1" applyNumberFormat="1" applyFont="1" applyFill="1" applyBorder="1" applyAlignment="1" applyProtection="1">
      <alignment horizontal="center" vertical="center"/>
    </xf>
    <xf numFmtId="164" fontId="5" fillId="0" borderId="14" xfId="1" applyNumberFormat="1" applyFont="1" applyFill="1" applyBorder="1" applyAlignment="1" applyProtection="1">
      <alignment horizontal="center" vertical="center"/>
    </xf>
    <xf numFmtId="2" fontId="9" fillId="0" borderId="0" xfId="0" applyNumberFormat="1" applyFont="1" applyAlignment="1" applyProtection="1">
      <alignment horizontal="center" vertical="center"/>
    </xf>
    <xf numFmtId="0" fontId="5" fillId="2" borderId="19" xfId="0" applyFont="1" applyFill="1" applyBorder="1" applyAlignment="1" applyProtection="1">
      <alignment horizontal="center"/>
    </xf>
    <xf numFmtId="0" fontId="5" fillId="2" borderId="20" xfId="0" applyFont="1" applyFill="1" applyBorder="1" applyAlignment="1" applyProtection="1">
      <alignment horizontal="center"/>
    </xf>
    <xf numFmtId="44" fontId="6" fillId="6" borderId="23" xfId="2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 applyProtection="1">
      <alignment horizontal="center"/>
    </xf>
    <xf numFmtId="0" fontId="5" fillId="3" borderId="2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10" fillId="8" borderId="0" xfId="0" applyFont="1" applyFill="1" applyAlignment="1" applyProtection="1">
      <alignment horizontal="center"/>
    </xf>
    <xf numFmtId="0" fontId="5" fillId="3" borderId="1" xfId="0" applyFont="1" applyFill="1" applyBorder="1" applyAlignment="1" applyProtection="1">
      <alignment horizontal="center" wrapText="1"/>
    </xf>
    <xf numFmtId="0" fontId="5" fillId="3" borderId="4" xfId="0" applyFont="1" applyFill="1" applyBorder="1" applyAlignment="1" applyProtection="1">
      <alignment horizontal="center" wrapText="1"/>
    </xf>
    <xf numFmtId="0" fontId="5" fillId="3" borderId="2" xfId="0" applyFont="1" applyFill="1" applyBorder="1" applyAlignment="1" applyProtection="1">
      <alignment horizontal="center" wrapText="1"/>
    </xf>
  </cellXfs>
  <cellStyles count="3">
    <cellStyle name="Coma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87922</xdr:colOff>
      <xdr:row>13</xdr:row>
      <xdr:rowOff>154418</xdr:rowOff>
    </xdr:from>
    <xdr:to>
      <xdr:col>2</xdr:col>
      <xdr:colOff>873371</xdr:colOff>
      <xdr:row>15</xdr:row>
      <xdr:rowOff>150613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22" y="5078110"/>
          <a:ext cx="2001718" cy="538387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658876</xdr:colOff>
      <xdr:row>4</xdr:row>
      <xdr:rowOff>75652</xdr:rowOff>
    </xdr:from>
    <xdr:to>
      <xdr:col>2</xdr:col>
      <xdr:colOff>692580</xdr:colOff>
      <xdr:row>7</xdr:row>
      <xdr:rowOff>49042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58876" y="383383"/>
          <a:ext cx="1249973" cy="559544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spcAft>
              <a:spcPts val="0"/>
            </a:spcAft>
          </a:pPr>
          <a:r>
            <a:rPr lang="fr-FR" sz="1100">
              <a:effectLst/>
              <a:latin typeface="Helvetica"/>
              <a:ea typeface="Times New Roman"/>
              <a:cs typeface="Times New Roman"/>
            </a:rPr>
            <a:t>Institut Català </a:t>
          </a:r>
          <a:endParaRPr lang="ca-ES" sz="1200">
            <a:effectLst/>
            <a:latin typeface="Univers (W1)"/>
            <a:ea typeface="Times New Roman"/>
            <a:cs typeface="Times New Roman"/>
          </a:endParaRPr>
        </a:p>
        <a:p>
          <a:pPr algn="just">
            <a:spcAft>
              <a:spcPts val="0"/>
            </a:spcAft>
          </a:pPr>
          <a:r>
            <a:rPr lang="fr-FR" sz="1100">
              <a:effectLst/>
              <a:latin typeface="Helvetica"/>
              <a:ea typeface="Times New Roman"/>
              <a:cs typeface="Times New Roman"/>
            </a:rPr>
            <a:t>de la Salut</a:t>
          </a:r>
          <a:r>
            <a:rPr lang="fr-FR" sz="1200">
              <a:effectLst/>
              <a:latin typeface="Univers (W1)"/>
              <a:ea typeface="Times New Roman"/>
              <a:cs typeface="Times New Roman"/>
            </a:rPr>
            <a:t> </a:t>
          </a:r>
          <a:endParaRPr lang="ca-ES" sz="1200">
            <a:effectLst/>
            <a:latin typeface="Univers (W1)"/>
            <a:ea typeface="Times New Roman"/>
            <a:cs typeface="Times New Roman"/>
          </a:endParaRPr>
        </a:p>
        <a:p>
          <a:pPr algn="just">
            <a:spcAft>
              <a:spcPts val="0"/>
            </a:spcAft>
          </a:pPr>
          <a:r>
            <a:rPr lang="fr-FR" sz="1200">
              <a:effectLst/>
              <a:latin typeface="Univers (W1)"/>
              <a:ea typeface="Times New Roman"/>
              <a:cs typeface="Times New Roman"/>
            </a:rPr>
            <a:t> </a:t>
          </a:r>
          <a:endParaRPr lang="ca-ES" sz="1200">
            <a:effectLst/>
            <a:latin typeface="Univers (W1)"/>
            <a:ea typeface="Times New Roman"/>
            <a:cs typeface="Times New Roman"/>
          </a:endParaRPr>
        </a:p>
        <a:p>
          <a:pPr algn="just">
            <a:spcAft>
              <a:spcPts val="0"/>
            </a:spcAft>
          </a:pPr>
          <a:r>
            <a:rPr lang="fr-FR" sz="1200">
              <a:effectLst/>
              <a:latin typeface="Univers (W1)"/>
              <a:ea typeface="Times New Roman"/>
              <a:cs typeface="Times New Roman"/>
            </a:rPr>
            <a:t> </a:t>
          </a:r>
          <a:endParaRPr lang="ca-ES" sz="1200">
            <a:effectLst/>
            <a:latin typeface="Univers (W1)"/>
            <a:ea typeface="Times New Roman"/>
            <a:cs typeface="Times New Roman"/>
          </a:endParaRPr>
        </a:p>
        <a:p>
          <a:pPr algn="just">
            <a:spcAft>
              <a:spcPts val="0"/>
            </a:spcAft>
          </a:pPr>
          <a:r>
            <a:rPr lang="fr-FR" sz="1200">
              <a:effectLst/>
              <a:latin typeface="Univers (W1)"/>
              <a:ea typeface="Times New Roman"/>
              <a:cs typeface="Times New Roman"/>
            </a:rPr>
            <a:t> </a:t>
          </a:r>
          <a:endParaRPr lang="ca-ES" sz="1200">
            <a:effectLst/>
            <a:latin typeface="Univers (W1)"/>
            <a:ea typeface="Times New Roman"/>
            <a:cs typeface="Times New Roman"/>
          </a:endParaRPr>
        </a:p>
        <a:p>
          <a:pPr>
            <a:spcAft>
              <a:spcPts val="0"/>
            </a:spcAft>
          </a:pPr>
          <a:r>
            <a:rPr lang="fr-FR" sz="1200">
              <a:effectLst/>
              <a:latin typeface="Times New Roman"/>
              <a:ea typeface="Times New Roman"/>
            </a:rPr>
            <a:t> </a:t>
          </a:r>
          <a:endParaRPr lang="ca-ES" sz="1200">
            <a:effectLst/>
            <a:latin typeface="Times New Roman"/>
            <a:ea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114300</xdr:colOff>
          <xdr:row>4</xdr:row>
          <xdr:rowOff>47625</xdr:rowOff>
        </xdr:from>
        <xdr:to>
          <xdr:col>0</xdr:col>
          <xdr:colOff>457200</xdr:colOff>
          <xdr:row>7</xdr:row>
          <xdr:rowOff>95250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87922</xdr:colOff>
      <xdr:row>14</xdr:row>
      <xdr:rowOff>154418</xdr:rowOff>
    </xdr:from>
    <xdr:to>
      <xdr:col>2</xdr:col>
      <xdr:colOff>873371</xdr:colOff>
      <xdr:row>16</xdr:row>
      <xdr:rowOff>150613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A484C69F-84C2-4D97-B482-4C93FC37F43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22" y="5297918"/>
          <a:ext cx="1995124" cy="52959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658876</xdr:colOff>
      <xdr:row>5</xdr:row>
      <xdr:rowOff>75652</xdr:rowOff>
    </xdr:from>
    <xdr:to>
      <xdr:col>2</xdr:col>
      <xdr:colOff>692580</xdr:colOff>
      <xdr:row>8</xdr:row>
      <xdr:rowOff>49042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B9DC1150-3CFB-4C9B-B147-8F6B450890E2}"/>
            </a:ext>
          </a:extLst>
        </xdr:cNvPr>
        <xdr:cNvSpPr txBox="1">
          <a:spLocks noChangeArrowheads="1"/>
        </xdr:cNvSpPr>
      </xdr:nvSpPr>
      <xdr:spPr bwMode="auto">
        <a:xfrm>
          <a:off x="658876" y="380452"/>
          <a:ext cx="1243379" cy="554415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spcAft>
              <a:spcPts val="0"/>
            </a:spcAft>
          </a:pPr>
          <a:r>
            <a:rPr lang="fr-FR" sz="1100">
              <a:effectLst/>
              <a:latin typeface="Helvetica"/>
              <a:ea typeface="Times New Roman"/>
              <a:cs typeface="Times New Roman"/>
            </a:rPr>
            <a:t>Institut Català </a:t>
          </a:r>
          <a:endParaRPr lang="ca-ES" sz="1200">
            <a:effectLst/>
            <a:latin typeface="Univers (W1)"/>
            <a:ea typeface="Times New Roman"/>
            <a:cs typeface="Times New Roman"/>
          </a:endParaRPr>
        </a:p>
        <a:p>
          <a:pPr algn="just">
            <a:spcAft>
              <a:spcPts val="0"/>
            </a:spcAft>
          </a:pPr>
          <a:r>
            <a:rPr lang="fr-FR" sz="1100">
              <a:effectLst/>
              <a:latin typeface="Helvetica"/>
              <a:ea typeface="Times New Roman"/>
              <a:cs typeface="Times New Roman"/>
            </a:rPr>
            <a:t>de la Salut</a:t>
          </a:r>
          <a:r>
            <a:rPr lang="fr-FR" sz="1200">
              <a:effectLst/>
              <a:latin typeface="Univers (W1)"/>
              <a:ea typeface="Times New Roman"/>
              <a:cs typeface="Times New Roman"/>
            </a:rPr>
            <a:t> </a:t>
          </a:r>
          <a:endParaRPr lang="ca-ES" sz="1200">
            <a:effectLst/>
            <a:latin typeface="Univers (W1)"/>
            <a:ea typeface="Times New Roman"/>
            <a:cs typeface="Times New Roman"/>
          </a:endParaRPr>
        </a:p>
        <a:p>
          <a:pPr algn="just">
            <a:spcAft>
              <a:spcPts val="0"/>
            </a:spcAft>
          </a:pPr>
          <a:r>
            <a:rPr lang="fr-FR" sz="1200">
              <a:effectLst/>
              <a:latin typeface="Univers (W1)"/>
              <a:ea typeface="Times New Roman"/>
              <a:cs typeface="Times New Roman"/>
            </a:rPr>
            <a:t> </a:t>
          </a:r>
          <a:endParaRPr lang="ca-ES" sz="1200">
            <a:effectLst/>
            <a:latin typeface="Univers (W1)"/>
            <a:ea typeface="Times New Roman"/>
            <a:cs typeface="Times New Roman"/>
          </a:endParaRPr>
        </a:p>
        <a:p>
          <a:pPr algn="just">
            <a:spcAft>
              <a:spcPts val="0"/>
            </a:spcAft>
          </a:pPr>
          <a:r>
            <a:rPr lang="fr-FR" sz="1200">
              <a:effectLst/>
              <a:latin typeface="Univers (W1)"/>
              <a:ea typeface="Times New Roman"/>
              <a:cs typeface="Times New Roman"/>
            </a:rPr>
            <a:t> </a:t>
          </a:r>
          <a:endParaRPr lang="ca-ES" sz="1200">
            <a:effectLst/>
            <a:latin typeface="Univers (W1)"/>
            <a:ea typeface="Times New Roman"/>
            <a:cs typeface="Times New Roman"/>
          </a:endParaRPr>
        </a:p>
        <a:p>
          <a:pPr algn="just">
            <a:spcAft>
              <a:spcPts val="0"/>
            </a:spcAft>
          </a:pPr>
          <a:r>
            <a:rPr lang="fr-FR" sz="1200">
              <a:effectLst/>
              <a:latin typeface="Univers (W1)"/>
              <a:ea typeface="Times New Roman"/>
              <a:cs typeface="Times New Roman"/>
            </a:rPr>
            <a:t> </a:t>
          </a:r>
          <a:endParaRPr lang="ca-ES" sz="1200">
            <a:effectLst/>
            <a:latin typeface="Univers (W1)"/>
            <a:ea typeface="Times New Roman"/>
            <a:cs typeface="Times New Roman"/>
          </a:endParaRPr>
        </a:p>
        <a:p>
          <a:pPr>
            <a:spcAft>
              <a:spcPts val="0"/>
            </a:spcAft>
          </a:pPr>
          <a:r>
            <a:rPr lang="fr-FR" sz="1200">
              <a:effectLst/>
              <a:latin typeface="Times New Roman"/>
              <a:ea typeface="Times New Roman"/>
            </a:rPr>
            <a:t> </a:t>
          </a:r>
          <a:endParaRPr lang="ca-ES" sz="1200">
            <a:effectLst/>
            <a:latin typeface="Times New Roman"/>
            <a:ea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114300</xdr:colOff>
          <xdr:row>5</xdr:row>
          <xdr:rowOff>47625</xdr:rowOff>
        </xdr:from>
        <xdr:to>
          <xdr:col>0</xdr:col>
          <xdr:colOff>457200</xdr:colOff>
          <xdr:row>8</xdr:row>
          <xdr:rowOff>95250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A062645A-CF3F-4B6F-BD4D-AD3B9021A3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69"/>
  <sheetViews>
    <sheetView tabSelected="1" zoomScale="55" zoomScaleNormal="55" workbookViewId="0">
      <selection activeCell="I10" sqref="I10:I11"/>
    </sheetView>
  </sheetViews>
  <sheetFormatPr defaultColWidth="11.375" defaultRowHeight="14.25"/>
  <cols>
    <col min="1" max="1" width="11.375" style="1"/>
    <col min="2" max="2" width="6.75" style="1" customWidth="1"/>
    <col min="3" max="3" width="18.375" style="1" bestFit="1" customWidth="1"/>
    <col min="4" max="4" width="46" style="1" bestFit="1" customWidth="1"/>
    <col min="5" max="6" width="24.25" style="1" customWidth="1"/>
    <col min="7" max="7" width="9.125" style="1" bestFit="1" customWidth="1"/>
    <col min="8" max="10" width="11.125" style="1" customWidth="1"/>
    <col min="11" max="11" width="15" style="1" customWidth="1"/>
    <col min="12" max="13" width="14.375" style="1" bestFit="1" customWidth="1"/>
    <col min="14" max="14" width="17.125" style="1" customWidth="1"/>
    <col min="15" max="17" width="14.375" style="1" bestFit="1" customWidth="1"/>
    <col min="18" max="18" width="23.625" style="1" bestFit="1" customWidth="1"/>
    <col min="19" max="19" width="22.875" style="1" customWidth="1"/>
    <col min="20" max="20" width="26.875" style="1" customWidth="1"/>
    <col min="21" max="21" width="23" style="1" bestFit="1" customWidth="1"/>
    <col min="22" max="23" width="25.875" style="1" bestFit="1" customWidth="1"/>
    <col min="24" max="25" width="26.75" style="1" bestFit="1" customWidth="1"/>
    <col min="26" max="26" width="12" style="1" bestFit="1" customWidth="1"/>
    <col min="27" max="27" width="12.125" style="1" bestFit="1" customWidth="1"/>
    <col min="28" max="29" width="11.375" style="1"/>
    <col min="30" max="30" width="16.25" style="1" customWidth="1"/>
    <col min="31" max="31" width="17.25" style="1" customWidth="1"/>
    <col min="32" max="32" width="36.75" style="1" customWidth="1"/>
    <col min="33" max="16384" width="11.375" style="1"/>
  </cols>
  <sheetData>
    <row r="1" spans="1:40" ht="30">
      <c r="A1" s="75" t="s">
        <v>42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</row>
    <row r="2" spans="1:40" ht="23.25">
      <c r="A2" s="52"/>
      <c r="B2" s="52"/>
      <c r="C2" s="53"/>
    </row>
    <row r="3" spans="1:40" ht="23.25">
      <c r="A3" s="52"/>
      <c r="B3" s="52"/>
      <c r="C3" s="53"/>
    </row>
    <row r="4" spans="1:40" ht="23.25">
      <c r="A4" s="52"/>
      <c r="B4" s="52"/>
      <c r="C4" s="53"/>
    </row>
    <row r="7" spans="1:40" ht="15" thickBot="1">
      <c r="G7" s="6"/>
      <c r="H7" s="6"/>
      <c r="I7" s="6"/>
      <c r="J7" s="6"/>
    </row>
    <row r="8" spans="1:40" ht="19.5" customHeight="1" thickBot="1">
      <c r="K8" s="76" t="s">
        <v>0</v>
      </c>
      <c r="L8" s="77"/>
      <c r="M8" s="77"/>
      <c r="N8" s="77"/>
      <c r="O8" s="77"/>
      <c r="P8" s="77"/>
      <c r="Q8" s="78"/>
      <c r="R8" s="71" t="s">
        <v>38</v>
      </c>
      <c r="S8" s="72"/>
      <c r="T8" s="71" t="s">
        <v>39</v>
      </c>
      <c r="U8" s="72"/>
    </row>
    <row r="9" spans="1:40" ht="90.75" thickBot="1">
      <c r="A9" s="27" t="s">
        <v>32</v>
      </c>
      <c r="B9" s="28" t="s">
        <v>1</v>
      </c>
      <c r="C9" s="27" t="s">
        <v>2</v>
      </c>
      <c r="D9" s="27" t="s">
        <v>33</v>
      </c>
      <c r="E9" s="73" t="s">
        <v>3</v>
      </c>
      <c r="F9" s="74"/>
      <c r="G9" s="30" t="s">
        <v>34</v>
      </c>
      <c r="H9" s="30" t="s">
        <v>35</v>
      </c>
      <c r="I9" s="31" t="s">
        <v>36</v>
      </c>
      <c r="J9" s="31" t="s">
        <v>37</v>
      </c>
      <c r="K9" s="54" t="s">
        <v>4</v>
      </c>
      <c r="L9" s="55" t="s">
        <v>5</v>
      </c>
      <c r="M9" s="55" t="s">
        <v>6</v>
      </c>
      <c r="N9" s="55" t="s">
        <v>7</v>
      </c>
      <c r="O9" s="55" t="s">
        <v>8</v>
      </c>
      <c r="P9" s="55" t="s">
        <v>9</v>
      </c>
      <c r="Q9" s="55" t="s">
        <v>10</v>
      </c>
      <c r="R9" s="56" t="s">
        <v>28</v>
      </c>
      <c r="S9" s="57" t="s">
        <v>29</v>
      </c>
      <c r="T9" s="37" t="s">
        <v>28</v>
      </c>
      <c r="U9" s="38" t="s">
        <v>29</v>
      </c>
    </row>
    <row r="10" spans="1:40" ht="45.75" thickBot="1">
      <c r="A10" s="43" t="s">
        <v>30</v>
      </c>
      <c r="B10" s="44">
        <v>1</v>
      </c>
      <c r="C10" s="45">
        <v>999302335</v>
      </c>
      <c r="D10" s="46" t="s">
        <v>11</v>
      </c>
      <c r="E10" s="47" t="s">
        <v>13</v>
      </c>
      <c r="F10" s="47" t="s">
        <v>27</v>
      </c>
      <c r="G10" s="48">
        <v>49</v>
      </c>
      <c r="H10" s="48">
        <f t="shared" ref="H10:J11" si="0">+G10*((0.65*0.04)+(0.3*0.1)+(0.05*0.21))+G10</f>
        <v>52.258499999999998</v>
      </c>
      <c r="I10" s="70"/>
      <c r="J10" s="8">
        <f t="shared" si="0"/>
        <v>0</v>
      </c>
      <c r="K10" s="21"/>
      <c r="L10" s="22">
        <v>372</v>
      </c>
      <c r="M10" s="22">
        <v>0</v>
      </c>
      <c r="N10" s="22">
        <v>2954</v>
      </c>
      <c r="O10" s="22">
        <v>0</v>
      </c>
      <c r="P10" s="22"/>
      <c r="Q10" s="49">
        <f>SUM(K10:P10)</f>
        <v>3326</v>
      </c>
      <c r="R10" s="50">
        <f>+Q10*ROUND(G10,2)</f>
        <v>162974</v>
      </c>
      <c r="S10" s="51">
        <f>+Q10*ROUND(H10,2)</f>
        <v>173816.75999999998</v>
      </c>
      <c r="T10" s="13">
        <f t="shared" ref="T10:T11" si="1">+Q10*ROUND(I10,2)</f>
        <v>0</v>
      </c>
      <c r="U10" s="14">
        <f t="shared" ref="U10:U11" si="2">+Q10*ROUND(J10,2)</f>
        <v>0</v>
      </c>
      <c r="V10" s="42"/>
      <c r="W10" s="42"/>
      <c r="X10" s="42"/>
      <c r="Y10" s="42"/>
      <c r="Z10" s="42"/>
      <c r="AA10" s="42"/>
      <c r="AB10" s="42"/>
      <c r="AC10" s="42"/>
      <c r="AD10" s="42"/>
    </row>
    <row r="11" spans="1:40" ht="60.75" thickBot="1">
      <c r="A11" s="43" t="s">
        <v>30</v>
      </c>
      <c r="B11" s="44">
        <v>2</v>
      </c>
      <c r="C11" s="45">
        <v>999302336</v>
      </c>
      <c r="D11" s="46" t="s">
        <v>14</v>
      </c>
      <c r="E11" s="47" t="s">
        <v>16</v>
      </c>
      <c r="F11" s="47" t="s">
        <v>27</v>
      </c>
      <c r="G11" s="48">
        <v>80</v>
      </c>
      <c r="H11" s="48">
        <f t="shared" si="0"/>
        <v>85.32</v>
      </c>
      <c r="I11" s="70"/>
      <c r="J11" s="8">
        <f t="shared" si="0"/>
        <v>0</v>
      </c>
      <c r="K11" s="2"/>
      <c r="L11" s="9">
        <v>3720</v>
      </c>
      <c r="M11" s="9">
        <v>0</v>
      </c>
      <c r="N11" s="9">
        <v>1279</v>
      </c>
      <c r="O11" s="9">
        <v>0</v>
      </c>
      <c r="P11" s="9"/>
      <c r="Q11" s="39">
        <f>SUM(K11:P11)</f>
        <v>4999</v>
      </c>
      <c r="R11" s="40">
        <f>+Q11*ROUND(G11,2)</f>
        <v>399920</v>
      </c>
      <c r="S11" s="41">
        <f>+Q11*ROUND(H11,2)</f>
        <v>426514.68</v>
      </c>
      <c r="T11" s="13">
        <f t="shared" si="1"/>
        <v>0</v>
      </c>
      <c r="U11" s="14">
        <f t="shared" si="2"/>
        <v>0</v>
      </c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</row>
    <row r="12" spans="1:40" ht="18.75" thickBot="1">
      <c r="L12" s="2">
        <f t="shared" ref="L12:Q12" si="3">SUM(L10:L11)</f>
        <v>4092</v>
      </c>
      <c r="M12" s="2">
        <f t="shared" si="3"/>
        <v>0</v>
      </c>
      <c r="N12" s="2">
        <f t="shared" si="3"/>
        <v>4233</v>
      </c>
      <c r="O12" s="2">
        <f t="shared" si="3"/>
        <v>0</v>
      </c>
      <c r="P12" s="2">
        <f t="shared" si="3"/>
        <v>0</v>
      </c>
      <c r="Q12" s="2">
        <f t="shared" si="3"/>
        <v>8325</v>
      </c>
      <c r="R12" s="3">
        <f>+SUM(R10:R11)</f>
        <v>562894</v>
      </c>
      <c r="S12" s="4">
        <f>+SUM(S10:S11)</f>
        <v>600331.43999999994</v>
      </c>
      <c r="T12" s="3">
        <f>+SUM(T10:T11)</f>
        <v>0</v>
      </c>
      <c r="U12" s="4">
        <f>+SUM(U10:U11)</f>
        <v>0</v>
      </c>
    </row>
    <row r="14" spans="1:40" ht="25.5">
      <c r="D14" s="24"/>
      <c r="E14" s="24"/>
      <c r="F14" s="24"/>
      <c r="G14" s="24"/>
      <c r="H14" s="24"/>
      <c r="I14" s="24"/>
      <c r="J14" s="24"/>
      <c r="K14" s="24"/>
      <c r="Q14" s="5"/>
      <c r="U14" s="25"/>
    </row>
    <row r="15" spans="1:40" ht="15.75" thickBot="1">
      <c r="B15" s="26"/>
    </row>
    <row r="16" spans="1:40" ht="19.5" customHeight="1" thickBot="1">
      <c r="K16" s="76" t="s">
        <v>0</v>
      </c>
      <c r="L16" s="77"/>
      <c r="M16" s="77"/>
      <c r="N16" s="77"/>
      <c r="O16" s="77"/>
      <c r="P16" s="77"/>
      <c r="Q16" s="77"/>
      <c r="R16" s="77"/>
      <c r="S16" s="77"/>
      <c r="T16" s="77"/>
      <c r="U16" s="78"/>
      <c r="V16" s="71" t="s">
        <v>40</v>
      </c>
      <c r="W16" s="72"/>
      <c r="X16" s="71" t="s">
        <v>39</v>
      </c>
      <c r="Y16" s="72"/>
    </row>
    <row r="17" spans="1:25" ht="90.75" thickBot="1">
      <c r="A17" s="27" t="s">
        <v>32</v>
      </c>
      <c r="B17" s="28" t="s">
        <v>1</v>
      </c>
      <c r="C17" s="27" t="s">
        <v>2</v>
      </c>
      <c r="D17" s="27" t="s">
        <v>33</v>
      </c>
      <c r="E17" s="29" t="s">
        <v>3</v>
      </c>
      <c r="F17" s="29"/>
      <c r="G17" s="30" t="s">
        <v>34</v>
      </c>
      <c r="H17" s="30" t="s">
        <v>35</v>
      </c>
      <c r="I17" s="31" t="s">
        <v>36</v>
      </c>
      <c r="J17" s="31" t="s">
        <v>37</v>
      </c>
      <c r="K17" s="32" t="s">
        <v>17</v>
      </c>
      <c r="L17" s="33" t="s">
        <v>18</v>
      </c>
      <c r="M17" s="33" t="s">
        <v>19</v>
      </c>
      <c r="N17" s="33" t="s">
        <v>20</v>
      </c>
      <c r="O17" s="33" t="s">
        <v>21</v>
      </c>
      <c r="P17" s="33" t="s">
        <v>22</v>
      </c>
      <c r="Q17" s="33" t="s">
        <v>23</v>
      </c>
      <c r="R17" s="33" t="s">
        <v>26</v>
      </c>
      <c r="S17" s="33" t="s">
        <v>24</v>
      </c>
      <c r="T17" s="34" t="s">
        <v>25</v>
      </c>
      <c r="U17" s="33" t="s">
        <v>10</v>
      </c>
      <c r="V17" s="35" t="s">
        <v>28</v>
      </c>
      <c r="W17" s="36" t="s">
        <v>29</v>
      </c>
      <c r="X17" s="37" t="s">
        <v>28</v>
      </c>
      <c r="Y17" s="38" t="s">
        <v>29</v>
      </c>
    </row>
    <row r="18" spans="1:25" ht="45.75" thickBot="1">
      <c r="A18" s="15" t="s">
        <v>31</v>
      </c>
      <c r="B18" s="16">
        <v>1</v>
      </c>
      <c r="C18" s="16">
        <v>999302335</v>
      </c>
      <c r="D18" s="17" t="s">
        <v>11</v>
      </c>
      <c r="E18" s="18" t="s">
        <v>13</v>
      </c>
      <c r="F18" s="19" t="s">
        <v>27</v>
      </c>
      <c r="G18" s="20">
        <v>49</v>
      </c>
      <c r="H18" s="20">
        <f t="shared" ref="H18:H19" si="4">+G18*((0.65*0.04)+(0.3*0.1)+(0.05*0.21))+G18</f>
        <v>52.258499999999998</v>
      </c>
      <c r="I18" s="8">
        <f>I10</f>
        <v>0</v>
      </c>
      <c r="J18" s="8">
        <f t="shared" ref="J18:J19" si="5">+I18*((0.65*0.04)+(0.3*0.1)+(0.05*0.21))+I18</f>
        <v>0</v>
      </c>
      <c r="K18" s="21">
        <v>2253</v>
      </c>
      <c r="L18" s="22">
        <v>4015</v>
      </c>
      <c r="M18" s="22">
        <v>5600</v>
      </c>
      <c r="N18" s="22">
        <v>0</v>
      </c>
      <c r="O18" s="22">
        <v>5856</v>
      </c>
      <c r="P18" s="22">
        <v>300</v>
      </c>
      <c r="Q18" s="22">
        <v>756</v>
      </c>
      <c r="R18" s="22">
        <v>0</v>
      </c>
      <c r="S18" s="22">
        <v>0</v>
      </c>
      <c r="T18" s="22">
        <v>1100</v>
      </c>
      <c r="U18" s="23">
        <f>SUM(K18:T18)</f>
        <v>19880</v>
      </c>
      <c r="V18" s="11">
        <f>+U18*ROUND(G18,2)</f>
        <v>974120</v>
      </c>
      <c r="W18" s="12">
        <f>+U18*ROUND(H18,2)</f>
        <v>1038928.7999999999</v>
      </c>
      <c r="X18" s="13">
        <f t="shared" ref="X18:X19" si="6">+U18*ROUND(I18,2)</f>
        <v>0</v>
      </c>
      <c r="Y18" s="14">
        <f t="shared" ref="Y18:Y19" si="7">+U18*ROUND(J18,2)</f>
        <v>0</v>
      </c>
    </row>
    <row r="19" spans="1:25" ht="60.75" thickBot="1">
      <c r="A19" s="15" t="s">
        <v>31</v>
      </c>
      <c r="B19" s="16">
        <v>2</v>
      </c>
      <c r="C19" s="16">
        <v>999302336</v>
      </c>
      <c r="D19" s="17" t="s">
        <v>14</v>
      </c>
      <c r="E19" s="18" t="s">
        <v>16</v>
      </c>
      <c r="F19" s="19" t="s">
        <v>27</v>
      </c>
      <c r="G19" s="20">
        <v>80</v>
      </c>
      <c r="H19" s="20">
        <f t="shared" si="4"/>
        <v>85.32</v>
      </c>
      <c r="I19" s="8">
        <f>I11</f>
        <v>0</v>
      </c>
      <c r="J19" s="8">
        <f t="shared" si="5"/>
        <v>0</v>
      </c>
      <c r="K19" s="2"/>
      <c r="L19" s="9">
        <v>365</v>
      </c>
      <c r="M19" s="9">
        <v>2200</v>
      </c>
      <c r="N19" s="9">
        <v>0</v>
      </c>
      <c r="O19" s="9">
        <v>5856</v>
      </c>
      <c r="P19" s="9">
        <v>0</v>
      </c>
      <c r="Q19" s="9">
        <v>1440</v>
      </c>
      <c r="R19" s="9">
        <v>0</v>
      </c>
      <c r="S19" s="9">
        <v>0</v>
      </c>
      <c r="T19" s="9">
        <v>200</v>
      </c>
      <c r="U19" s="10">
        <f>SUM(K19:T19)</f>
        <v>10061</v>
      </c>
      <c r="V19" s="11">
        <f>+U19*ROUND(G19,2)</f>
        <v>804880</v>
      </c>
      <c r="W19" s="12">
        <f>+U19*ROUND(H19,2)</f>
        <v>858404.5199999999</v>
      </c>
      <c r="X19" s="13">
        <f t="shared" si="6"/>
        <v>0</v>
      </c>
      <c r="Y19" s="14">
        <f t="shared" si="7"/>
        <v>0</v>
      </c>
    </row>
    <row r="20" spans="1:25" ht="18.75" thickBot="1">
      <c r="K20" s="2">
        <f>SUM(K18:K19)</f>
        <v>2253</v>
      </c>
      <c r="L20" s="2">
        <f t="shared" ref="L20:U20" si="8">SUM(L18:L19)</f>
        <v>4380</v>
      </c>
      <c r="M20" s="2">
        <f t="shared" si="8"/>
        <v>7800</v>
      </c>
      <c r="N20" s="2">
        <f t="shared" si="8"/>
        <v>0</v>
      </c>
      <c r="O20" s="2">
        <f t="shared" si="8"/>
        <v>11712</v>
      </c>
      <c r="P20" s="2">
        <f t="shared" si="8"/>
        <v>300</v>
      </c>
      <c r="Q20" s="2">
        <f t="shared" si="8"/>
        <v>2196</v>
      </c>
      <c r="R20" s="2">
        <f t="shared" si="8"/>
        <v>0</v>
      </c>
      <c r="S20" s="2">
        <f t="shared" si="8"/>
        <v>0</v>
      </c>
      <c r="T20" s="2">
        <f t="shared" si="8"/>
        <v>1300</v>
      </c>
      <c r="U20" s="2">
        <f t="shared" si="8"/>
        <v>29941</v>
      </c>
      <c r="V20" s="3">
        <f>+SUM(V18:V19)</f>
        <v>1779000</v>
      </c>
      <c r="W20" s="4">
        <f>+SUM(W18:W19)</f>
        <v>1897333.3199999998</v>
      </c>
      <c r="X20" s="3">
        <f>+SUM(X18:X19)</f>
        <v>0</v>
      </c>
      <c r="Y20" s="4">
        <f>+SUM(Y18:Y19)</f>
        <v>0</v>
      </c>
    </row>
    <row r="22" spans="1:25">
      <c r="N22" s="5"/>
      <c r="O22" s="5"/>
    </row>
    <row r="24" spans="1:25">
      <c r="U24" s="6"/>
      <c r="V24" s="6"/>
    </row>
    <row r="69" spans="19:19">
      <c r="S69" s="7"/>
    </row>
  </sheetData>
  <sheetProtection algorithmName="SHA-512" hashValue="Q32BF4DWqP4DGnAAZE/2m450EJITvKBn1K14yWRVHyYr9kFoDCqfTrjEgU8PNllU8OgFwodz39z7NipQkEs2pQ==" saltValue="c9mxBjKWu8o1x9BtTN4x7Q==" spinCount="100000" sheet="1" objects="1" scenarios="1"/>
  <mergeCells count="8">
    <mergeCell ref="X16:Y16"/>
    <mergeCell ref="E9:F9"/>
    <mergeCell ref="A1:Y1"/>
    <mergeCell ref="K16:U16"/>
    <mergeCell ref="V16:W16"/>
    <mergeCell ref="K8:Q8"/>
    <mergeCell ref="R8:S8"/>
    <mergeCell ref="T8:U8"/>
  </mergeCells>
  <pageMargins left="0.7" right="0.7" top="0.75" bottom="0.75" header="0.3" footer="0.3"/>
  <pageSetup paperSize="9" orientation="portrait" horizontalDpi="360" verticalDpi="360" r:id="rId1"/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0</xdr:col>
                <xdr:colOff>114300</xdr:colOff>
                <xdr:row>4</xdr:row>
                <xdr:rowOff>47625</xdr:rowOff>
              </from>
              <to>
                <xdr:col>0</xdr:col>
                <xdr:colOff>457200</xdr:colOff>
                <xdr:row>7</xdr:row>
                <xdr:rowOff>95250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70"/>
  <sheetViews>
    <sheetView topLeftCell="A10" zoomScale="70" zoomScaleNormal="70" workbookViewId="0">
      <selection activeCell="I11" sqref="I11:I12"/>
    </sheetView>
  </sheetViews>
  <sheetFormatPr defaultColWidth="11.375" defaultRowHeight="14.25"/>
  <cols>
    <col min="1" max="1" width="11.375" style="1"/>
    <col min="2" max="2" width="6.75" style="1" customWidth="1"/>
    <col min="3" max="3" width="18.375" style="1" bestFit="1" customWidth="1"/>
    <col min="4" max="4" width="46" style="1" bestFit="1" customWidth="1"/>
    <col min="5" max="6" width="24.25" style="1" customWidth="1"/>
    <col min="7" max="7" width="9.125" style="1" bestFit="1" customWidth="1"/>
    <col min="8" max="10" width="11.125" style="1" customWidth="1"/>
    <col min="11" max="11" width="15" style="1" customWidth="1"/>
    <col min="12" max="13" width="14.375" style="1" bestFit="1" customWidth="1"/>
    <col min="14" max="14" width="17.125" style="1" customWidth="1"/>
    <col min="15" max="17" width="14.375" style="1" bestFit="1" customWidth="1"/>
    <col min="18" max="18" width="20.125" style="1" bestFit="1" customWidth="1"/>
    <col min="19" max="19" width="22.875" style="1" customWidth="1"/>
    <col min="20" max="20" width="26.875" style="1" customWidth="1"/>
    <col min="21" max="21" width="21.625" style="1" customWidth="1"/>
    <col min="22" max="23" width="20.125" style="1" bestFit="1" customWidth="1"/>
    <col min="24" max="25" width="26.75" style="1" bestFit="1" customWidth="1"/>
    <col min="26" max="26" width="12" style="1" bestFit="1" customWidth="1"/>
    <col min="27" max="27" width="12.125" style="1" bestFit="1" customWidth="1"/>
    <col min="28" max="29" width="11.375" style="1"/>
    <col min="30" max="30" width="16.25" style="1" customWidth="1"/>
    <col min="31" max="31" width="17.25" style="1" customWidth="1"/>
    <col min="32" max="32" width="36.75" style="1" customWidth="1"/>
    <col min="33" max="16384" width="11.375" style="1"/>
  </cols>
  <sheetData>
    <row r="1" spans="1:30" ht="30">
      <c r="A1" s="75" t="s">
        <v>41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</row>
    <row r="2" spans="1:30" ht="23.25">
      <c r="A2" s="52"/>
      <c r="B2" s="52"/>
      <c r="C2" s="53"/>
    </row>
    <row r="3" spans="1:30" ht="23.25">
      <c r="A3" s="52"/>
      <c r="B3" s="52"/>
      <c r="C3" s="53"/>
    </row>
    <row r="4" spans="1:30" ht="23.25">
      <c r="A4" s="52"/>
      <c r="B4" s="52"/>
      <c r="C4" s="53"/>
    </row>
    <row r="5" spans="1:30" ht="23.25">
      <c r="A5" s="52"/>
      <c r="B5" s="52"/>
      <c r="C5" s="53"/>
    </row>
    <row r="8" spans="1:30" ht="15" thickBot="1">
      <c r="G8" s="6"/>
      <c r="H8" s="6"/>
      <c r="I8" s="6"/>
      <c r="J8" s="6"/>
    </row>
    <row r="9" spans="1:30" ht="19.5" customHeight="1" thickBot="1">
      <c r="K9" s="76" t="s">
        <v>0</v>
      </c>
      <c r="L9" s="77"/>
      <c r="M9" s="77"/>
      <c r="N9" s="77"/>
      <c r="O9" s="77"/>
      <c r="P9" s="77"/>
      <c r="Q9" s="78"/>
      <c r="R9" s="71" t="s">
        <v>38</v>
      </c>
      <c r="S9" s="72"/>
      <c r="T9" s="71" t="s">
        <v>39</v>
      </c>
      <c r="U9" s="72"/>
    </row>
    <row r="10" spans="1:30" ht="90.75" thickBot="1">
      <c r="A10" s="27" t="s">
        <v>32</v>
      </c>
      <c r="B10" s="28" t="s">
        <v>1</v>
      </c>
      <c r="C10" s="27" t="s">
        <v>2</v>
      </c>
      <c r="D10" s="27" t="s">
        <v>33</v>
      </c>
      <c r="E10" s="73" t="s">
        <v>3</v>
      </c>
      <c r="F10" s="74"/>
      <c r="G10" s="30" t="s">
        <v>34</v>
      </c>
      <c r="H10" s="30" t="s">
        <v>35</v>
      </c>
      <c r="I10" s="31" t="s">
        <v>36</v>
      </c>
      <c r="J10" s="31" t="s">
        <v>37</v>
      </c>
      <c r="K10" s="54" t="s">
        <v>4</v>
      </c>
      <c r="L10" s="55" t="s">
        <v>5</v>
      </c>
      <c r="M10" s="55" t="s">
        <v>6</v>
      </c>
      <c r="N10" s="55" t="s">
        <v>7</v>
      </c>
      <c r="O10" s="55" t="s">
        <v>8</v>
      </c>
      <c r="P10" s="55" t="s">
        <v>9</v>
      </c>
      <c r="Q10" s="55" t="s">
        <v>10</v>
      </c>
      <c r="R10" s="68" t="s">
        <v>28</v>
      </c>
      <c r="S10" s="69" t="s">
        <v>29</v>
      </c>
      <c r="T10" s="37" t="s">
        <v>28</v>
      </c>
      <c r="U10" s="38" t="s">
        <v>29</v>
      </c>
    </row>
    <row r="11" spans="1:30" ht="45.75" customHeight="1" thickBot="1">
      <c r="A11" s="43" t="s">
        <v>30</v>
      </c>
      <c r="B11" s="44">
        <v>1</v>
      </c>
      <c r="C11" s="45">
        <v>999302335</v>
      </c>
      <c r="D11" s="46" t="s">
        <v>11</v>
      </c>
      <c r="E11" s="47" t="s">
        <v>12</v>
      </c>
      <c r="F11" s="47" t="s">
        <v>27</v>
      </c>
      <c r="G11" s="48">
        <v>49</v>
      </c>
      <c r="H11" s="48">
        <f>+G11*((0.65*0.04)+(0.3*0.1)+(0.05*0.21))+G11</f>
        <v>52.258499999999998</v>
      </c>
      <c r="I11" s="70"/>
      <c r="J11" s="59">
        <f>+I11*((0.65*0.04)+(0.3*0.1)+(0.05*0.21))+I11</f>
        <v>0</v>
      </c>
      <c r="K11" s="63">
        <v>10770</v>
      </c>
      <c r="L11" s="64">
        <v>6324</v>
      </c>
      <c r="M11" s="64">
        <v>10650</v>
      </c>
      <c r="N11" s="64">
        <v>7086</v>
      </c>
      <c r="O11" s="64">
        <v>11618</v>
      </c>
      <c r="P11" s="64">
        <v>12038</v>
      </c>
      <c r="Q11" s="49">
        <f>SUM(K11:P11)</f>
        <v>58486</v>
      </c>
      <c r="R11" s="11">
        <f>+Q11*ROUND(G11,2)</f>
        <v>2865814</v>
      </c>
      <c r="S11" s="12">
        <f>+Q11*ROUND(H11,2)</f>
        <v>3056478.36</v>
      </c>
      <c r="T11" s="13">
        <f>+Q11*ROUND(I11,2)</f>
        <v>0</v>
      </c>
      <c r="U11" s="14">
        <f>+Q11*ROUND(J11,2)</f>
        <v>0</v>
      </c>
      <c r="V11" s="67"/>
      <c r="W11" s="67"/>
      <c r="X11" s="67"/>
      <c r="Y11" s="67"/>
      <c r="Z11" s="42"/>
      <c r="AA11" s="42"/>
      <c r="AB11" s="42"/>
      <c r="AC11" s="42"/>
      <c r="AD11" s="42"/>
    </row>
    <row r="12" spans="1:30" ht="60.75" thickBot="1">
      <c r="A12" s="43" t="s">
        <v>30</v>
      </c>
      <c r="B12" s="44">
        <v>2</v>
      </c>
      <c r="C12" s="45">
        <v>999302336</v>
      </c>
      <c r="D12" s="46" t="s">
        <v>14</v>
      </c>
      <c r="E12" s="47" t="s">
        <v>15</v>
      </c>
      <c r="F12" s="47" t="s">
        <v>27</v>
      </c>
      <c r="G12" s="48">
        <v>80</v>
      </c>
      <c r="H12" s="48">
        <f t="shared" ref="H12:J12" si="0">+G12*((0.65*0.04)+(0.3*0.1)+(0.05*0.21))+G12</f>
        <v>85.32</v>
      </c>
      <c r="I12" s="70"/>
      <c r="J12" s="59">
        <f t="shared" si="0"/>
        <v>0</v>
      </c>
      <c r="K12" s="60">
        <v>5198</v>
      </c>
      <c r="L12" s="61">
        <v>8184</v>
      </c>
      <c r="M12" s="61">
        <v>3000</v>
      </c>
      <c r="N12" s="61">
        <v>8204</v>
      </c>
      <c r="O12" s="61">
        <v>4979</v>
      </c>
      <c r="P12" s="61">
        <v>3560</v>
      </c>
      <c r="Q12" s="66">
        <f>SUM(K12:P12)</f>
        <v>33125</v>
      </c>
      <c r="R12" s="11">
        <f>+Q12*ROUND(G12,2)</f>
        <v>2650000</v>
      </c>
      <c r="S12" s="12">
        <f>+Q12*ROUND(H12,2)</f>
        <v>2826225</v>
      </c>
      <c r="T12" s="13">
        <f t="shared" ref="T12" si="1">+Q12*ROUND(I12,2)</f>
        <v>0</v>
      </c>
      <c r="U12" s="14">
        <f t="shared" ref="U12" si="2">+Q12*ROUND(J12,2)</f>
        <v>0</v>
      </c>
      <c r="V12" s="42"/>
      <c r="W12" s="42"/>
      <c r="X12" s="42"/>
      <c r="Y12" s="42"/>
      <c r="Z12" s="42"/>
      <c r="AA12" s="42"/>
      <c r="AB12" s="42"/>
      <c r="AC12" s="42"/>
      <c r="AD12" s="42"/>
    </row>
    <row r="13" spans="1:30" ht="18.75" thickBot="1">
      <c r="K13" s="65">
        <f>SUM(K11:K12)</f>
        <v>15968</v>
      </c>
      <c r="L13" s="65">
        <f t="shared" ref="L13:Q13" si="3">SUM(L11:L12)</f>
        <v>14508</v>
      </c>
      <c r="M13" s="65">
        <f t="shared" si="3"/>
        <v>13650</v>
      </c>
      <c r="N13" s="65">
        <f t="shared" si="3"/>
        <v>15290</v>
      </c>
      <c r="O13" s="65">
        <f t="shared" si="3"/>
        <v>16597</v>
      </c>
      <c r="P13" s="65">
        <f t="shared" si="3"/>
        <v>15598</v>
      </c>
      <c r="Q13" s="65">
        <f t="shared" si="3"/>
        <v>91611</v>
      </c>
      <c r="R13" s="3">
        <f>+SUM(R11:R12)</f>
        <v>5515814</v>
      </c>
      <c r="S13" s="4">
        <f>+SUM(S11:S12)</f>
        <v>5882703.3599999994</v>
      </c>
      <c r="T13" s="3">
        <f>+SUM(T11:T12)</f>
        <v>0</v>
      </c>
      <c r="U13" s="4">
        <f>+SUM(U11:U12)</f>
        <v>0</v>
      </c>
    </row>
    <row r="15" spans="1:30" ht="25.5">
      <c r="D15" s="24"/>
      <c r="E15" s="24"/>
      <c r="F15" s="24"/>
      <c r="G15" s="24"/>
      <c r="H15" s="24"/>
      <c r="I15" s="24"/>
      <c r="J15" s="24"/>
      <c r="K15" s="24"/>
      <c r="Q15" s="5"/>
      <c r="U15" s="25"/>
    </row>
    <row r="16" spans="1:30" ht="15.75" thickBot="1">
      <c r="B16" s="26"/>
    </row>
    <row r="17" spans="1:25" ht="19.5" customHeight="1" thickBot="1">
      <c r="K17" s="76" t="s">
        <v>0</v>
      </c>
      <c r="L17" s="77"/>
      <c r="M17" s="77"/>
      <c r="N17" s="77"/>
      <c r="O17" s="77"/>
      <c r="P17" s="77"/>
      <c r="Q17" s="77"/>
      <c r="R17" s="77"/>
      <c r="S17" s="77"/>
      <c r="T17" s="77"/>
      <c r="U17" s="78"/>
      <c r="V17" s="71" t="s">
        <v>40</v>
      </c>
      <c r="W17" s="72"/>
      <c r="X17" s="71" t="s">
        <v>39</v>
      </c>
      <c r="Y17" s="72"/>
    </row>
    <row r="18" spans="1:25" ht="90.75" thickBot="1">
      <c r="A18" s="27" t="s">
        <v>32</v>
      </c>
      <c r="B18" s="28" t="s">
        <v>1</v>
      </c>
      <c r="C18" s="27" t="s">
        <v>2</v>
      </c>
      <c r="D18" s="27" t="s">
        <v>33</v>
      </c>
      <c r="E18" s="29" t="s">
        <v>3</v>
      </c>
      <c r="F18" s="29"/>
      <c r="G18" s="30" t="s">
        <v>34</v>
      </c>
      <c r="H18" s="30" t="s">
        <v>35</v>
      </c>
      <c r="I18" s="31" t="s">
        <v>36</v>
      </c>
      <c r="J18" s="31" t="s">
        <v>37</v>
      </c>
      <c r="K18" s="32" t="s">
        <v>17</v>
      </c>
      <c r="L18" s="33" t="s">
        <v>18</v>
      </c>
      <c r="M18" s="33" t="s">
        <v>19</v>
      </c>
      <c r="N18" s="33" t="s">
        <v>20</v>
      </c>
      <c r="O18" s="33" t="s">
        <v>21</v>
      </c>
      <c r="P18" s="33" t="s">
        <v>22</v>
      </c>
      <c r="Q18" s="33" t="s">
        <v>23</v>
      </c>
      <c r="R18" s="33" t="s">
        <v>26</v>
      </c>
      <c r="S18" s="33" t="s">
        <v>24</v>
      </c>
      <c r="T18" s="34" t="s">
        <v>25</v>
      </c>
      <c r="U18" s="33" t="s">
        <v>10</v>
      </c>
      <c r="V18" s="35" t="s">
        <v>28</v>
      </c>
      <c r="W18" s="36" t="s">
        <v>29</v>
      </c>
      <c r="X18" s="37" t="s">
        <v>28</v>
      </c>
      <c r="Y18" s="38" t="s">
        <v>29</v>
      </c>
    </row>
    <row r="19" spans="1:25" ht="45" customHeight="1" thickBot="1">
      <c r="A19" s="15" t="s">
        <v>31</v>
      </c>
      <c r="B19" s="16">
        <v>1</v>
      </c>
      <c r="C19" s="16">
        <v>999302335</v>
      </c>
      <c r="D19" s="17" t="s">
        <v>11</v>
      </c>
      <c r="E19" s="18" t="s">
        <v>12</v>
      </c>
      <c r="F19" s="19" t="s">
        <v>27</v>
      </c>
      <c r="G19" s="20">
        <v>49</v>
      </c>
      <c r="H19" s="20">
        <f t="shared" ref="H19:H20" si="4">+G19*((0.65*0.04)+(0.3*0.1)+(0.05*0.21))+G19</f>
        <v>52.258499999999998</v>
      </c>
      <c r="I19" s="8">
        <f>I11</f>
        <v>0</v>
      </c>
      <c r="J19" s="59">
        <f>+I19*((0.65*0.04)+(0.3*0.1)+(0.05*0.21))+I19</f>
        <v>0</v>
      </c>
      <c r="K19" s="63">
        <v>10981</v>
      </c>
      <c r="L19" s="64">
        <v>3285</v>
      </c>
      <c r="M19" s="64">
        <v>9600</v>
      </c>
      <c r="N19" s="64">
        <v>3000</v>
      </c>
      <c r="O19" s="64">
        <v>10248</v>
      </c>
      <c r="P19" s="64">
        <v>16000</v>
      </c>
      <c r="Q19" s="22">
        <v>5040</v>
      </c>
      <c r="R19" s="64">
        <v>2021</v>
      </c>
      <c r="S19" s="64">
        <v>4942</v>
      </c>
      <c r="T19" s="64">
        <v>5900</v>
      </c>
      <c r="U19" s="49">
        <f>SUM(K19:T19)</f>
        <v>71017</v>
      </c>
      <c r="V19" s="50">
        <f>+U19*ROUND(G19,2)</f>
        <v>3479833</v>
      </c>
      <c r="W19" s="51">
        <f>+U19*ROUND(H19,2)</f>
        <v>3711348.42</v>
      </c>
      <c r="X19" s="13">
        <f>+U19*ROUND(I19,2)</f>
        <v>0</v>
      </c>
      <c r="Y19" s="14">
        <f>+U19*ROUND(J19,2)</f>
        <v>0</v>
      </c>
    </row>
    <row r="20" spans="1:25" ht="60.75" thickBot="1">
      <c r="A20" s="15" t="s">
        <v>31</v>
      </c>
      <c r="B20" s="16">
        <v>2</v>
      </c>
      <c r="C20" s="16">
        <v>999302336</v>
      </c>
      <c r="D20" s="17" t="s">
        <v>14</v>
      </c>
      <c r="E20" s="18" t="s">
        <v>15</v>
      </c>
      <c r="F20" s="19" t="s">
        <v>27</v>
      </c>
      <c r="G20" s="20">
        <v>80</v>
      </c>
      <c r="H20" s="20">
        <f t="shared" si="4"/>
        <v>85.32</v>
      </c>
      <c r="I20" s="8">
        <f>I12</f>
        <v>0</v>
      </c>
      <c r="J20" s="59">
        <f t="shared" ref="J20" si="5">+I20*((0.65*0.04)+(0.3*0.1)+(0.05*0.21))+I20</f>
        <v>0</v>
      </c>
      <c r="K20" s="60">
        <v>3912</v>
      </c>
      <c r="L20" s="61">
        <v>365</v>
      </c>
      <c r="M20" s="61">
        <v>1300</v>
      </c>
      <c r="N20" s="61">
        <v>1500</v>
      </c>
      <c r="O20" s="61">
        <v>4026</v>
      </c>
      <c r="P20" s="61">
        <v>4000</v>
      </c>
      <c r="Q20" s="61">
        <v>3360</v>
      </c>
      <c r="R20" s="61">
        <v>773</v>
      </c>
      <c r="S20" s="61">
        <v>2647</v>
      </c>
      <c r="T20" s="61">
        <v>550</v>
      </c>
      <c r="U20" s="61">
        <f>SUM(K20:T20)</f>
        <v>22433</v>
      </c>
      <c r="V20" s="62">
        <f>+U20*ROUND(G20,2)</f>
        <v>1794640</v>
      </c>
      <c r="W20" s="12">
        <f>+U20*ROUND(H20,2)</f>
        <v>1913983.5599999998</v>
      </c>
      <c r="X20" s="13">
        <f t="shared" ref="X20" si="6">+U20*ROUND(I20,2)</f>
        <v>0</v>
      </c>
      <c r="Y20" s="14">
        <f t="shared" ref="Y20" si="7">+U20*ROUND(J20,2)</f>
        <v>0</v>
      </c>
    </row>
    <row r="21" spans="1:25" ht="18.75" thickBot="1">
      <c r="K21" s="58">
        <f>SUM(K19:K20)</f>
        <v>14893</v>
      </c>
      <c r="L21" s="58">
        <f t="shared" ref="L21:U21" si="8">SUM(L19:L20)</f>
        <v>3650</v>
      </c>
      <c r="M21" s="58">
        <f t="shared" si="8"/>
        <v>10900</v>
      </c>
      <c r="N21" s="58">
        <f t="shared" si="8"/>
        <v>4500</v>
      </c>
      <c r="O21" s="58">
        <f t="shared" si="8"/>
        <v>14274</v>
      </c>
      <c r="P21" s="58">
        <f t="shared" si="8"/>
        <v>20000</v>
      </c>
      <c r="Q21" s="58">
        <f t="shared" si="8"/>
        <v>8400</v>
      </c>
      <c r="R21" s="58">
        <f t="shared" si="8"/>
        <v>2794</v>
      </c>
      <c r="S21" s="58">
        <f t="shared" si="8"/>
        <v>7589</v>
      </c>
      <c r="T21" s="58">
        <f t="shared" si="8"/>
        <v>6450</v>
      </c>
      <c r="U21" s="58">
        <f t="shared" si="8"/>
        <v>93450</v>
      </c>
      <c r="V21" s="3">
        <f>+SUM(V19:V20)</f>
        <v>5274473</v>
      </c>
      <c r="W21" s="4">
        <f>+SUM(W19:W20)</f>
        <v>5625331.9799999995</v>
      </c>
      <c r="X21" s="3">
        <f>+SUM(X19:X20)</f>
        <v>0</v>
      </c>
      <c r="Y21" s="4">
        <f>+SUM(Y19:Y20)</f>
        <v>0</v>
      </c>
    </row>
    <row r="23" spans="1:25">
      <c r="N23" s="5"/>
      <c r="O23" s="5"/>
    </row>
    <row r="25" spans="1:25">
      <c r="R25" s="6"/>
      <c r="S25" s="6"/>
    </row>
    <row r="70" spans="19:19">
      <c r="S70" s="7"/>
    </row>
  </sheetData>
  <sheetProtection algorithmName="SHA-512" hashValue="MSaAd0z92Jk6iVVNz5ApbaXJHeR3LYzozcb+Msxhm6s98mSmX1fzTvP8HgpHI4EvlX6sfwSDsqiK1Dx721yE0g==" saltValue="iysmfVDHJfzC69ZNjZLQjQ==" spinCount="100000" sheet="1" objects="1" scenarios="1"/>
  <mergeCells count="8">
    <mergeCell ref="X17:Y17"/>
    <mergeCell ref="A1:Y1"/>
    <mergeCell ref="K9:Q9"/>
    <mergeCell ref="R9:S9"/>
    <mergeCell ref="T9:U9"/>
    <mergeCell ref="E10:F10"/>
    <mergeCell ref="K17:U17"/>
    <mergeCell ref="V17:W17"/>
  </mergeCells>
  <pageMargins left="0.7" right="0.7" top="0.75" bottom="0.75" header="0.3" footer="0.3"/>
  <pageSetup paperSize="9" orientation="portrait" horizontalDpi="360" verticalDpi="360" r:id="rId1"/>
  <drawing r:id="rId2"/>
  <legacyDrawing r:id="rId3"/>
  <oleObjects>
    <mc:AlternateContent xmlns:mc="http://schemas.openxmlformats.org/markup-compatibility/2006">
      <mc:Choice Requires="x14">
        <oleObject progId="Word.Picture.8" shapeId="5121" r:id="rId4">
          <objectPr defaultSize="0" autoPict="0" r:id="rId5">
            <anchor moveWithCells="1" sizeWithCells="1">
              <from>
                <xdr:col>0</xdr:col>
                <xdr:colOff>114300</xdr:colOff>
                <xdr:row>5</xdr:row>
                <xdr:rowOff>47625</xdr:rowOff>
              </from>
              <to>
                <xdr:col>0</xdr:col>
                <xdr:colOff>457200</xdr:colOff>
                <xdr:row>8</xdr:row>
                <xdr:rowOff>95250</xdr:rowOff>
              </to>
            </anchor>
          </objectPr>
        </oleObject>
      </mc:Choice>
      <mc:Fallback>
        <oleObject progId="Word.Picture.8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FRESENIUS</vt:lpstr>
      <vt:lpstr>VANTIVE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Viladomat Medina, Gemma</dc:creator>
  <cp:lastModifiedBy>Xavier Martínez Gamiz</cp:lastModifiedBy>
  <dcterms:created xsi:type="dcterms:W3CDTF">2025-07-24T11:06:20Z</dcterms:created>
  <dcterms:modified xsi:type="dcterms:W3CDTF">2025-11-06T07:49:57Z</dcterms:modified>
</cp:coreProperties>
</file>